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1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2\السادة\"/>
    </mc:Choice>
  </mc:AlternateContent>
  <xr:revisionPtr revIDLastSave="0" documentId="13_ncr:1_{4748D5CC-94D1-4A13-ABD4-C301F7C5F9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D211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F5" i="1" s="1"/>
  <c r="D134" i="1"/>
  <c r="E19" i="4"/>
  <c r="D256" i="1"/>
  <c r="H293" i="1"/>
  <c r="H5" i="1"/>
  <c r="D257" i="1"/>
  <c r="E38" i="1"/>
  <c r="D38" i="1" s="1"/>
  <c r="D7" i="1"/>
  <c r="D210" i="1" l="1"/>
  <c r="F293" i="1"/>
  <c r="E6" i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E26" i="4" l="1"/>
  <c r="E28" i="4" s="1"/>
  <c r="K9" i="8" s="1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<sst xmlns="http://schemas.openxmlformats.org/spreadsheetml/2006/main" count="554" uniqueCount="447">
  <si>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</si>
  <si>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</si>
  <si>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</si>
  <si>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</si>
  <si>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</si>
  <si>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</si>
  <si>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</si>
  <si>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</si>
  <si>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</si>
  <si>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</si>
  <si>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</si>
  <si>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</si>
  <si>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</si>
  <si>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</si>
  <si>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</si>
  <si>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</si>
  <si>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</si>
  <si>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</si>
  <si>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</si>
  <si>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</si>
  <si>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</si>
  <si>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</si>
  <si>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</si>
  <si>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</si>
  <si>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</si>
  <si>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</si>
  <si>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</si>
  <si>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</si>
  <si>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</si>
  <si>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</si>
  <si>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</si>
  <si>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</si>
  <si>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</si>
  <si>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</si>
  <si>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</si>
  <si>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</si>
  <si>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</si>
  <si>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</si>
  <si>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</si>
  <si>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</si>
  <si>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</si>
  <si>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</si>
  <si>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</si>
  <si>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</si>
  <si>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</si>
  <si>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</si>
  <si>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</si>
  <si>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</si>
  <si>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</si>
  <si>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</si>
  <si>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</si>
  <si>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</si>
  <si>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</si>
  <si>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</si>
  <si>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</si>
  <si>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</si>
  <si>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</si>
  <si>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</si>
  <si>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</si>
  <si>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</si>
  <si>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</si>
  <si>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</si>
  <si>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</si>
  <si>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</si>
  <si>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</si>
  <si>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</si>
  <si>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</si>
  <si>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</si>
  <si>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</si>
  <si>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</si>
  <si>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</si>
  <si>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</si>
  <si>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</si>
  <si>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</si>
  <si>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</si>
  <si>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</si>
  <si>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</si>
  <si>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</si>
  <si>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</si>
  <si>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</si>
  <si>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</si>
  <si>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</si>
  <si>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</si>
  <si>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</si>
  <si>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</si>
  <si>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</si>
  <si>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</si>
  <si>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</si>
  <si>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</si>
  <si>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</si>
  <si>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</si>
  <si>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</si>
  <si>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</si>
  <si>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</si>
  <si>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</si>
  <si>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</si>
  <si>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</si>
  <si>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</si>
  <si>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</si>
  <si>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</si>
  <si>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</si>
  <si>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</si>
  <si>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</si>
  <si>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</si>
  <si>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</si>
  <si>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</si>
  <si>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</si>
  <si>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</si>
  <si>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</si>
  <si>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</si>
  <si>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</si>
  <si>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</si>
  <si>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</si>
  <si>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</si>
  <si>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</si>
  <si>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</si>
  <si>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</si>
  <si>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</si>
  <si>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</si>
  <si>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</si>
  <si>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</si>
  <si>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</si>
  <si>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</si>
  <si>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</si>
  <si>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</si>
  <si>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</si>
  <si>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</si>
  <si>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</si>
  <si>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</si>
  <si>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</si>
  <si>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</si>
  <si>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</si>
  <si>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</si>
  <si>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</si>
  <si>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</si>
  <si>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</si>
  <si>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</si>
  <si>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</si>
  <si>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</si>
  <si>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</si>
  <si>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</si>
  <si>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</si>
  <si>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</si>
  <si>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</si>
  <si>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</si>
  <si>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</si>
  <si>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</si>
  <si>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</si>
  <si>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</si>
  <si>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</si>
  <si>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</si>
  <si>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</si>
  <si>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</si>
  <si>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</si>
  <si>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</si>
  <si>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</si>
  <si>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</si>
  <si>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</si>
  <si>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</si>
  <si>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</si>
  <si>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</si>
  <si>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</si>
  <si>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</si>
  <si>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</si>
  <si>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</si>
  <si>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</si>
  <si>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</si>
  <si>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</si>
  <si>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</si>
  <si>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</si>
  <si>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</si>
  <si>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</si>
  <si>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</si>
  <si>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</si>
  <si>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</si>
  <si>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</si>
  <si>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</si>
  <si>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</si>
  <si>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</si>
  <si>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</si>
  <si>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</si>
  <si>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</si>
  <si>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</si>
  <si>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</si>
  <si>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</si>
  <si>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</si>
  <si>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</si>
  <si>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</si>
  <si>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</si>
  <si>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</si>
  <si>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</si>
  <si>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</si>
  <si>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</si>
  <si>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</si>
  <si>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</si>
  <si>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</si>
  <si>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</si>
  <si>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</si>
  <si>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</si>
  <si>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</si>
  <si>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</si>
  <si>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</si>
  <si>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</si>
  <si>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</si>
  <si>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</si>
  <si>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</si>
  <si>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</si>
  <si>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</si>
  <si>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</si>
  <si>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</si>
  <si>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</si>
  <si>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</si>
  <si>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</si>
  <si>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</si>
  <si>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</si>
  <si>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</si>
  <si>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</si>
  <si>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</si>
  <si>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</si>
  <si>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</si>
  <si>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</si>
  <si>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</si>
  <si>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</si>
  <si>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</si>
  <si>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</si>
  <si>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</si>
  <si>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</si>
  <si>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</si>
  <si>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</si>
  <si>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</si>
  <si>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</si>
  <si>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</si>
  <si>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</si>
  <si>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</si>
  <si>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</si>
  <si>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</si>
  <si>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</si>
  <si>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</si>
  <si>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</si>
  <si>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</si>
  <si>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</si>
  <si>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</si>
  <si>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</si>
  <si>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</si>
  <si>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</si>
  <si>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</si>
  <si>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</si>
  <si>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</si>
  <si>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</si>
  <si>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</si>
  <si>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</si>
  <si>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</si>
  <si>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</si>
  <si>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</si>
  <si>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</si>
  <si>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</si>
  <si>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</si>
  <si>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</si>
  <si>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</si>
  <si>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</si>
  <si>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</si>
  <si>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</si>
  <si>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</si>
  <si>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</si>
  <si>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</si>
  <si>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</si>
  <si>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</si>
  <si>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</si>
  <si>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</si>
  <si>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</si>
  <si>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</si>
  <si>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</si>
  <si>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</si>
  <si>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</si>
  <si>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</si>
  <si>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</si>
  <si>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</si>
  <si>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</si>
  <si>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</si>
  <si>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</si>
  <si>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</si>
  <si>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</si>
  <si>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</si>
  <si>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</si>
  <si>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</si>
  <si>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</si>
  <si>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</si>
  <si>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</si>
  <si>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</si>
  <si>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</si>
  <si>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</si>
  <si>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</si>
  <si>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</si>
  <si>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</si>
  <si>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</si>
  <si>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</si>
  <si>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</si>
  <si>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</si>
  <si>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</si>
  <si>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</si>
  <si>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</si>
  <si>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</si>
  <si>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</si>
  <si>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</si>
  <si>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</si>
  <si>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</si>
  <si>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</si>
  <si>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</si>
  <si>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</si>
  <si>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</si>
  <si>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</si>
  <si>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</si>
  <si>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</si>
  <si>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</si>
  <si>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</si>
  <si>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</si>
  <si>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</si>
  <si>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</si>
  <si>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</si>
  <si>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</si>
  <si>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</si>
  <si>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</si>
  <si>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</si>
  <si>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</si>
  <si>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</si>
  <si>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</si>
  <si>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</si>
  <si>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</si>
  <si>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</si>
  <si>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</si>
  <si>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</si>
  <si>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</si>
  <si>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</si>
  <si>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</si>
  <si>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</si>
  <si>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</si>
  <si>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</si>
  <si>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</si>
  <si>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</si>
  <si>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</si>
  <si>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</si>
  <si>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</si>
  <si>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</si>
  <si>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</si>
  <si>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</si>
  <si>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</si>
  <si>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</si>
  <si>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</si>
  <si>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</si>
  <si>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</si>
  <si>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</si>
  <si>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</si>
  <si>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</si>
  <si>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</si>
  <si>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</si>
  <si>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</si>
  <si>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</si>
  <si>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</si>
  <si>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</si>
  <si>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</si>
  <si>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</si>
  <si>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</si>
  <si>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</si>
  <si>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</si>
  <si>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</si>
  <si>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</si>
  <si>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</si>
  <si>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</si>
  <si>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</si>
  <si>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</si>
  <si>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</si>
  <si>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</si>
  <si>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</si>
  <si>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</si>
  <si>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</si>
  <si>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</si>
  <si>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</si>
  <si>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</si>
  <si>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</si>
  <si>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</si>
  <si>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</si>
  <si>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</si>
  <si>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</si>
  <si>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</si>
  <si>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</si>
  <si>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</si>
  <si>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</si>
  <si>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</si>
  <si>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</si>
  <si>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</si>
  <si>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</si>
  <si>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</si>
  <si>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</si>
  <si>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</si>
  <si>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</si>
  <si>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</si>
  <si>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</si>
  <si>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</si>
  <si>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</si>
  <si>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</si>
  <si>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</si>
  <si>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</si>
  <si>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</si>
  <si>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</si>
  <si>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</si>
  <si>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</si>
  <si>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</si>
  <si>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</si>
  <si>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</si>
  <si>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</si>
  <si>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</si>
  <si>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</si>
  <si>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</si>
  <si>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</si>
  <si>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</si>
  <si>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</si>
  <si>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</si>
  <si>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</si>
  <si>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</si>
  <si>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</si>
  <si>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</si>
  <si>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</si>
  <si>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</si>
  <si>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</si>
  <si>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</si>
  <si>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</si>
  <si>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</si>
  <si>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</si>
  <si>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</si>
  <si>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</si>
  <si>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</si>
  <si>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</si>
  <si>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</si>
  <si>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</si>
  <si>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</si>
  <si>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</si>
  <si>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</si>
  <si>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</si>
  <si>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</si>
  <si>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</si>
  <si>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</si>
  <si>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</si>
  <si>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</si>
  <si>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2022      الى 31 / 3 / 2022    </t>
  </si>
  <si>
    <t xml:space="preserve">تقرير بالأصول الثابتة بتاريخ 31 /  3 /   2022م </t>
  </si>
  <si>
    <t>تقرير بالإلتزامات وصافي اًلأصول بتاريخ 31 /  3 /    2022م</t>
  </si>
  <si>
    <t xml:space="preserve">تقرير إيرادات ومصروفات البرامج والأنشطة المقيدة للفترة من 1 /  1 / 2022م      الى  31 / 3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</si>
</sst>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2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7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BAC54482-0425-496C-9A6B-D268392C76A4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التنمية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الأهلية بالسادة وتوابعها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(11620251.39)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19 / 9 / 1443</a:t>
          </a:r>
          <a:r>
            <a:rPr lang="ar-SA" sz="1400">
              <a:effectLst/>
              <a:latin typeface="+mn-lt"/>
              <a:ea typeface="Calibri"/>
              <a:cs typeface="+mn-cs"/>
            </a:rPr>
            <a:t> هـ      ترخيص رقم 4256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/ 9 / 1443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هـ   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السادة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0534447180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t1407@hotmail.com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7" sqref="K17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11620251.389999999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7" t="s">
        <v>36</v>
      </c>
      <c r="C5" s="260" t="s">
        <v>93</v>
      </c>
      <c r="D5" s="260"/>
      <c r="E5" s="260"/>
      <c r="F5" s="260"/>
      <c r="G5" s="260" t="s">
        <v>94</v>
      </c>
      <c r="H5" s="261"/>
    </row>
    <row r="6" spans="2:12" ht="31.5" customHeight="1">
      <c r="B6" s="258"/>
      <c r="C6" s="262" t="s">
        <v>95</v>
      </c>
      <c r="D6" s="263"/>
      <c r="E6" s="262" t="s">
        <v>185</v>
      </c>
      <c r="F6" s="263"/>
      <c r="G6" s="264" t="s">
        <v>94</v>
      </c>
      <c r="H6" s="266" t="s">
        <v>98</v>
      </c>
    </row>
    <row r="7" spans="2:12" ht="16.2" thickBot="1">
      <c r="B7" s="259"/>
      <c r="C7" s="145" t="s">
        <v>93</v>
      </c>
      <c r="D7" s="145" t="s">
        <v>186</v>
      </c>
      <c r="E7" s="145" t="s">
        <v>96</v>
      </c>
      <c r="F7" s="145" t="s">
        <v>97</v>
      </c>
      <c r="G7" s="265"/>
      <c r="H7" s="267"/>
      <c r="I7" s="80"/>
      <c r="J7" s="81"/>
      <c r="K7" s="81"/>
    </row>
    <row r="8" spans="2:12" ht="21.6" thickTop="1">
      <c r="B8" s="254" t="s">
        <v>112</v>
      </c>
      <c r="C8" s="255"/>
      <c r="D8" s="255"/>
      <c r="E8" s="255"/>
      <c r="F8" s="255"/>
      <c r="G8" s="255"/>
      <c r="H8" s="256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4" t="s">
        <v>113</v>
      </c>
      <c r="C21" s="255"/>
      <c r="D21" s="255"/>
      <c r="E21" s="255"/>
      <c r="F21" s="255"/>
      <c r="G21" s="255"/>
      <c r="H21" s="256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8" t="s">
        <v>179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2:14" ht="14.4" thickBot="1"/>
    <row r="5" spans="2:14" ht="30.75" customHeight="1" thickTop="1">
      <c r="B5" s="271" t="s">
        <v>90</v>
      </c>
      <c r="C5" s="276" t="s">
        <v>86</v>
      </c>
      <c r="D5" s="276" t="s">
        <v>87</v>
      </c>
      <c r="E5" s="276" t="s">
        <v>88</v>
      </c>
      <c r="F5" s="276" t="s">
        <v>91</v>
      </c>
      <c r="G5" s="273" t="s">
        <v>436</v>
      </c>
      <c r="H5" s="274"/>
      <c r="I5" s="274"/>
      <c r="J5" s="274"/>
      <c r="K5" s="275"/>
      <c r="L5" s="278" t="s">
        <v>89</v>
      </c>
      <c r="M5" s="269" t="s">
        <v>441</v>
      </c>
      <c r="N5" s="269" t="s">
        <v>184</v>
      </c>
    </row>
    <row r="6" spans="2:14" ht="15" customHeight="1" thickBot="1">
      <c r="B6" s="272"/>
      <c r="C6" s="277"/>
      <c r="D6" s="277"/>
      <c r="E6" s="277"/>
      <c r="F6" s="277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9"/>
      <c r="M6" s="270"/>
      <c r="N6" s="270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4" workbookViewId="0">
      <selection activeCell="F16" sqref="F16"/>
    </sheetView>
  </sheetViews>
  <sheetFormatPr defaultRowHeight="13.8"/>
  <cols>
    <col min="2" max="2" width="8.09765625" bestFit="1" customWidth="1"/>
    <col min="3" max="3" width="32.09765625" customWidth="1"/>
    <col min="5" max="5" width="9.8984375" bestFit="1" customWidth="1"/>
    <col min="13" max="13" width="1.3984375" customWidth="1"/>
  </cols>
  <sheetData>
    <row r="2" spans="2:16" ht="21.6" thickBot="1">
      <c r="C2" s="280" t="s">
        <v>178</v>
      </c>
      <c r="D2" s="280"/>
      <c r="E2" s="280"/>
      <c r="F2" s="280"/>
      <c r="G2" s="280"/>
      <c r="H2" s="280"/>
      <c r="I2" s="280"/>
      <c r="J2" s="280"/>
      <c r="K2" s="280"/>
      <c r="L2" s="280"/>
    </row>
    <row r="3" spans="2:16" ht="15.6" thickBot="1">
      <c r="B3" s="281" t="s">
        <v>188</v>
      </c>
      <c r="C3" s="286" t="s">
        <v>114</v>
      </c>
      <c r="D3" s="283" t="s">
        <v>37</v>
      </c>
      <c r="E3" s="284"/>
      <c r="F3" s="285"/>
      <c r="G3" s="283" t="s">
        <v>38</v>
      </c>
      <c r="H3" s="284"/>
      <c r="I3" s="285"/>
      <c r="J3" s="283" t="s">
        <v>39</v>
      </c>
      <c r="K3" s="284"/>
      <c r="L3" s="285"/>
      <c r="N3" s="283" t="s">
        <v>85</v>
      </c>
      <c r="O3" s="284"/>
      <c r="P3" s="285"/>
    </row>
    <row r="4" spans="2:16" ht="14.4" thickBot="1">
      <c r="B4" s="282"/>
      <c r="C4" s="287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53">
        <v>292825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292825</v>
      </c>
      <c r="P18" s="141">
        <f t="shared" si="2"/>
        <v>292825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292825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292825</v>
      </c>
      <c r="P19" s="6">
        <f t="shared" si="2"/>
        <v>292825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292825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292825</v>
      </c>
      <c r="P26" s="9">
        <f t="shared" si="2"/>
        <v>292825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48" activePane="bottomRight" state="frozen"/>
      <selection pane="topRight" activeCell="M1" sqref="M1"/>
      <selection pane="bottomLeft" activeCell="A5" sqref="A5"/>
      <selection pane="bottomRight" activeCell="F251" sqref="F251"/>
    </sheetView>
  </sheetViews>
  <sheetFormatPr defaultRowHeight="13.8"/>
  <cols>
    <col min="2" max="2" width="10.8984375" bestFit="1" customWidth="1"/>
    <col min="3" max="3" width="53.59765625" bestFit="1" customWidth="1"/>
    <col min="4" max="4" width="10.296875" bestFit="1" customWidth="1"/>
    <col min="5" max="5" width="10" bestFit="1" customWidth="1"/>
    <col min="6" max="6" width="11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8" t="s">
        <v>443</v>
      </c>
      <c r="C2" s="288"/>
      <c r="D2" s="288"/>
      <c r="E2" s="288"/>
      <c r="F2" s="288"/>
      <c r="G2" s="288"/>
      <c r="H2" s="288"/>
      <c r="I2" s="288"/>
      <c r="J2" s="288"/>
      <c r="K2" s="288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424552.38</v>
      </c>
      <c r="E5" s="223">
        <f>E6</f>
        <v>69479.38</v>
      </c>
      <c r="F5" s="224">
        <f>F210</f>
        <v>355073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69479.38</v>
      </c>
      <c r="E6" s="226">
        <f>E7+E38+E134+E190</f>
        <v>69479.38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59224</v>
      </c>
      <c r="E7" s="226">
        <f>E8+E17</f>
        <v>59224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59224</v>
      </c>
      <c r="E8" s="226">
        <f>SUM(E9:E16)</f>
        <v>59224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24167</v>
      </c>
      <c r="E9" s="226">
        <v>24167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35057</v>
      </c>
      <c r="E16" s="226">
        <v>35057</v>
      </c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10255.380000000001</v>
      </c>
      <c r="E134" s="226">
        <f>SUM(E135,E137,E144,E150,E155,E157,E159,E161,E163,E165,E167,E169,E171,E183)</f>
        <v>10255.380000000001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373</v>
      </c>
      <c r="E144" s="226">
        <f>SUM(E145:E149)</f>
        <v>373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373</v>
      </c>
      <c r="E145" s="226">
        <v>373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6750</v>
      </c>
      <c r="E150" s="226">
        <f>SUM(E151:E154)</f>
        <v>6750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6750</v>
      </c>
      <c r="E152" s="226">
        <v>6750</v>
      </c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312.5</v>
      </c>
      <c r="E155" s="226">
        <f>E156</f>
        <v>312.5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312.5</v>
      </c>
      <c r="E156" s="226">
        <v>312.5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195</v>
      </c>
      <c r="E159" s="226">
        <f>E160</f>
        <v>195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195</v>
      </c>
      <c r="E160" s="226">
        <v>195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2624.88</v>
      </c>
      <c r="E165" s="226">
        <f>E166</f>
        <v>2624.88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2624.88</v>
      </c>
      <c r="E166" s="226">
        <v>2624.88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355073</v>
      </c>
      <c r="E210" s="228"/>
      <c r="F210" s="227">
        <f>SUM(F211,F249)</f>
        <v>355073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4007</v>
      </c>
      <c r="E211" s="232"/>
      <c r="F211" s="227">
        <f>SUM(F212,F214,F223,F232,F238)</f>
        <v>4007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4007</v>
      </c>
      <c r="E238" s="232"/>
      <c r="F238" s="227">
        <f>SUM(F239:F248)</f>
        <v>4007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4007</v>
      </c>
      <c r="E244" s="232"/>
      <c r="F244" s="227">
        <v>4007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351066</v>
      </c>
      <c r="E249" s="232"/>
      <c r="F249" s="227">
        <f>SUM(F250,F252,F254)</f>
        <v>351066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351066</v>
      </c>
      <c r="E250" s="232"/>
      <c r="F250" s="227">
        <f>F251</f>
        <v>351066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351066</v>
      </c>
      <c r="E251" s="232"/>
      <c r="F251" s="227">
        <v>351066</v>
      </c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424552.38</v>
      </c>
      <c r="E293" s="243">
        <f>E5</f>
        <v>69479.38</v>
      </c>
      <c r="F293" s="243">
        <f>F210</f>
        <v>355073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9" workbookViewId="0">
      <selection activeCell="E17" sqref="E17"/>
    </sheetView>
  </sheetViews>
  <sheetFormatPr defaultRowHeight="13.8"/>
  <cols>
    <col min="3" max="3" width="44.3984375" customWidth="1"/>
    <col min="4" max="4" width="12.3984375" bestFit="1" customWidth="1"/>
    <col min="5" max="5" width="11.8984375" bestFit="1" customWidth="1"/>
    <col min="6" max="6" width="17.59765625" customWidth="1"/>
  </cols>
  <sheetData>
    <row r="2" spans="2:6" ht="21">
      <c r="B2" s="291" t="s">
        <v>444</v>
      </c>
      <c r="C2" s="291"/>
      <c r="D2" s="291"/>
      <c r="E2" s="291"/>
      <c r="F2" s="291"/>
    </row>
    <row r="3" spans="2:6" ht="14.4" thickBot="1"/>
    <row r="4" spans="2:6" ht="24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8">
        <v>621863.77</v>
      </c>
      <c r="E7" s="247">
        <v>1843335.77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621863.77</v>
      </c>
      <c r="E15" s="161">
        <f>SUM(E7:E14)</f>
        <v>1843335.77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50">
        <v>901676</v>
      </c>
      <c r="E17" s="249">
        <v>901676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50">
        <v>10841954</v>
      </c>
      <c r="E20" s="249">
        <v>9741954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11743630</v>
      </c>
      <c r="E22" s="161">
        <f>SUM(E17:E21)</f>
        <v>10643630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9" t="s">
        <v>425</v>
      </c>
      <c r="C33" s="290"/>
      <c r="D33" s="166">
        <f>D15+D22+D31</f>
        <v>12365493.77</v>
      </c>
      <c r="E33" s="166">
        <f>E15+E22+E31</f>
        <v>12486965.77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F25" sqref="F25"/>
    </sheetView>
  </sheetViews>
  <sheetFormatPr defaultRowHeight="13.8"/>
  <cols>
    <col min="3" max="3" width="8.09765625" bestFit="1" customWidth="1"/>
    <col min="4" max="4" width="33.3984375" customWidth="1"/>
    <col min="5" max="5" width="12.3984375" bestFit="1" customWidth="1"/>
    <col min="6" max="6" width="12.796875" bestFit="1" customWidth="1"/>
    <col min="7" max="7" width="23.3984375" customWidth="1"/>
  </cols>
  <sheetData>
    <row r="2" spans="3:7" ht="21">
      <c r="C2" s="291" t="s">
        <v>445</v>
      </c>
      <c r="D2" s="291"/>
      <c r="E2" s="291"/>
      <c r="F2" s="291"/>
      <c r="G2" s="291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51">
        <v>3000</v>
      </c>
      <c r="F10" s="252">
        <v>3000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742242.38</v>
      </c>
      <c r="F19" s="249">
        <v>731987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742242.38</v>
      </c>
      <c r="F22" s="161">
        <f>SUM(F15:F21)</f>
        <v>731987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0</v>
      </c>
      <c r="F25" s="247">
        <v>4007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11620251.389999999</v>
      </c>
      <c r="F26" s="247">
        <v>11747971.77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11620251.389999999</v>
      </c>
      <c r="F28" s="164">
        <f>SUM(F25:F27)</f>
        <v>11751978.77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9" t="s">
        <v>433</v>
      </c>
      <c r="D30" s="290"/>
      <c r="E30" s="166">
        <f>E13+E22+E28</f>
        <v>12365493.77</v>
      </c>
      <c r="F30" s="166">
        <f>F13+F22+F28</f>
        <v>12486965.77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92" t="s">
        <v>176</v>
      </c>
      <c r="C3" s="292"/>
      <c r="D3" s="292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J50" sqref="J50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301" t="s">
        <v>446</v>
      </c>
      <c r="C2" s="301"/>
      <c r="D2" s="301"/>
      <c r="E2" s="301"/>
      <c r="F2" s="301"/>
      <c r="G2" s="301"/>
      <c r="H2" s="301"/>
      <c r="I2" s="301"/>
      <c r="J2" s="301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95" t="s">
        <v>434</v>
      </c>
      <c r="C5" s="296"/>
      <c r="D5" s="297"/>
      <c r="F5" s="298" t="s">
        <v>435</v>
      </c>
      <c r="G5" s="299"/>
      <c r="H5" s="300"/>
      <c r="J5" s="293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4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4007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-4007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4007</v>
      </c>
      <c r="E38" s="117"/>
      <c r="F38" s="124">
        <v>31105006</v>
      </c>
      <c r="G38" s="125" t="s">
        <v>154</v>
      </c>
      <c r="H38" s="175"/>
      <c r="J38" s="140">
        <f t="shared" si="0"/>
        <v>-4007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4007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-4007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4007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0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2022-09-13T14:13:49Z</dcterms:modified>
</cp:coreProperties>
</file>